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ка" sheetId="1" r:id="rId4"/>
    <sheet state="visible" name="Покупка автомобиля" sheetId="2" r:id="rId5"/>
    <sheet state="visible" name="Каршеринг" sheetId="3" r:id="rId6"/>
  </sheets>
  <definedNames>
    <definedName name="СреднийПиковыйКоэффициент">'Каршеринг'!$C$6</definedName>
    <definedName name="БазовыйТариф">'Каршеринг'!$C$3</definedName>
    <definedName name="РегистрацияИНалоги">'Покупка автомобиля'!$C$14</definedName>
    <definedName name="ПроцентнаяСтавка">'Покупка автомобиля'!$C$8</definedName>
    <definedName name="ПроцентПоездокВЧасПик">'Каршеринг'!$C$7</definedName>
    <definedName name="СтоимостьТоплива">'Покупка автомобиля'!$C$20</definedName>
    <definedName name="СтоимостьАвтомобиля">'Покупка автомобиля'!$C$4</definedName>
    <definedName name="СреднееВремяОжидания">'Каршеринг'!$C$11</definedName>
    <definedName name="РасходыНаГараж">'Покупка автомобиля'!$C$17</definedName>
    <definedName name="СтоимостьПокупки">'Покупка автомобиля'!$C$5</definedName>
    <definedName name="НалонНаНедвижимостьГараж">'Покупка автомобиля'!$C$16</definedName>
    <definedName name="ОбслуживаниеИРемонт">'Покупка автомобиля'!$C$12</definedName>
    <definedName name="НалогСПродаж">#REF!</definedName>
    <definedName name="Страхование">'Покупка автомобиля'!$C$13</definedName>
    <definedName name="ТарифВЧас">'Сводка'!$C$8</definedName>
    <definedName name="СреднееРасстояниеПоездки">'Сводка'!$C$5</definedName>
    <definedName name="СрокЗайма">'Покупка автомобиля'!$C$7</definedName>
    <definedName name="СреднееВремяПоездки">'Сводка'!$C$4</definedName>
    <definedName name="РасходТоплива">'Покупка автомобиля'!$C$21</definedName>
    <definedName name="ПроцентПроизводительности">'Каршеринг'!$C$12</definedName>
    <definedName name="Парковка">'Покупка автомобиля'!$C$15</definedName>
    <definedName name="СреднееКолвоПоездокВДень">'Сводка'!$C$3</definedName>
    <definedName name="ОбщийПробег">'Сводка'!$C$6</definedName>
    <definedName name="СреднееВремяПарковки">'Покупка автомобиля'!$C$25</definedName>
    <definedName name="ПервыйВзнос">'Покупка автомобиля'!$C$6</definedName>
    <definedName name="ТарифВремя">'Каршеринг'!$C$5</definedName>
    <definedName name="ТарифРасстояние">'Каршеринг'!$C$4</definedName>
  </definedNames>
  <calcPr/>
</workbook>
</file>

<file path=xl/sharedStrings.xml><?xml version="1.0" encoding="utf-8"?>
<sst xmlns="http://schemas.openxmlformats.org/spreadsheetml/2006/main" count="76" uniqueCount="58">
  <si>
    <t>Покупка автомобиля или каршеринг</t>
  </si>
  <si>
    <t>Средние показатели поездки</t>
  </si>
  <si>
    <t>Среднее число поездок в день</t>
  </si>
  <si>
    <t>Среднее время каждой поездки</t>
  </si>
  <si>
    <t>мин (с)</t>
  </si>
  <si>
    <t>Среднее расстояние каждой поездки</t>
  </si>
  <si>
    <t>километры</t>
  </si>
  <si>
    <t>Годовое расстояние</t>
  </si>
  <si>
    <t>Стоимость по времени</t>
  </si>
  <si>
    <t>Почасовая ставка</t>
  </si>
  <si>
    <t>Сводка годовых затрат</t>
  </si>
  <si>
    <t xml:space="preserve"> </t>
  </si>
  <si>
    <t>Покупка автомобиля</t>
  </si>
  <si>
    <t>Совместное пользование</t>
  </si>
  <si>
    <t>Затраты на приобретение</t>
  </si>
  <si>
    <t>–</t>
  </si>
  <si>
    <t>Затраты на использование автомобиля</t>
  </si>
  <si>
    <t>Затраты на топливо</t>
  </si>
  <si>
    <t>Тариф поездки</t>
  </si>
  <si>
    <t>Общие годовые затраты</t>
  </si>
  <si>
    <t>Инструкция</t>
  </si>
  <si>
    <t>Заполните строки:
 Цена автомобиля - цена покупки Сборы при покупке - гос пошлины, стоимость доп услуг и т.п. 
Первоначальный взнос по автокредиту (Если есть)
Срок и процентная ставка заполняются если автокредит есть
 Затраты на использование автомобиля *Машиноместо на паркинге облагаемое налогом на недвижимость</t>
  </si>
  <si>
    <t>Цена автомобиля</t>
  </si>
  <si>
    <t>Сборы при покупке</t>
  </si>
  <si>
    <t>Первоначальный взнос</t>
  </si>
  <si>
    <t>Срок кредита</t>
  </si>
  <si>
    <t>месяцы</t>
  </si>
  <si>
    <t>Процентная ставка</t>
  </si>
  <si>
    <t>Годовые затраты на приобретение</t>
  </si>
  <si>
    <t>Ремонт и обслуживание</t>
  </si>
  <si>
    <t>в год</t>
  </si>
  <si>
    <t>Страховки</t>
  </si>
  <si>
    <t>Налоги</t>
  </si>
  <si>
    <t>Стоянка</t>
  </si>
  <si>
    <t>Налог на недвижимость (гараж или машиноместо)</t>
  </si>
  <si>
    <t>Другие расходы на гараж/машиноместо</t>
  </si>
  <si>
    <t>Ежегодная стоимость использования</t>
  </si>
  <si>
    <t>Стоимость топлива</t>
  </si>
  <si>
    <t>на литр</t>
  </si>
  <si>
    <t>Топливная эффективность</t>
  </si>
  <si>
    <t>км/литр</t>
  </si>
  <si>
    <t>Годовые затраты на топливо</t>
  </si>
  <si>
    <t>Среднее время стоянки</t>
  </si>
  <si>
    <t>мин</t>
  </si>
  <si>
    <t>Годовая стоимость по времени</t>
  </si>
  <si>
    <t>Каршеринг</t>
  </si>
  <si>
    <t>Тариф каршеринга</t>
  </si>
  <si>
    <t>Базовый тариф</t>
  </si>
  <si>
    <t>за поездку</t>
  </si>
  <si>
    <t>Тариф за расстояние</t>
  </si>
  <si>
    <t>за километр</t>
  </si>
  <si>
    <t>Тариф по времени</t>
  </si>
  <si>
    <t>за минуту</t>
  </si>
  <si>
    <t>Средний пиковый коэффициент</t>
  </si>
  <si>
    <t>Процент поездок в пиковое время</t>
  </si>
  <si>
    <t>Годовая стоимость по тарифу</t>
  </si>
  <si>
    <t>Среднее время ожидания на поездку</t>
  </si>
  <si>
    <t>Продуктивное время при поездке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</si>
</sst>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₽&quot;"/>
    <numFmt numFmtId="165" formatCode="#,##0.00\ &quot;lei&quot;"/>
  </numFmts>
  <fonts count="16">
    <font>
      <sz val="11.0"/>
      <color rgb="FF000000"/>
      <name val="Arial"/>
    </font>
    <font>
      <b/>
      <sz val="18.0"/>
      <color theme="0"/>
      <name val="Tahoma"/>
    </font>
    <font/>
    <font>
      <b/>
      <sz val="18.0"/>
      <color rgb="FF980000"/>
      <name val="Tahoma"/>
    </font>
    <font>
      <b/>
      <sz val="15.0"/>
      <color rgb="FFC36705"/>
      <name val="Tahoma"/>
    </font>
    <font>
      <sz val="16.0"/>
      <color theme="1"/>
      <name val="Tahoma"/>
    </font>
    <font>
      <sz val="11.0"/>
      <color theme="1"/>
      <name val="Tahoma"/>
    </font>
    <font>
      <sz val="12.0"/>
      <color theme="1"/>
      <name val="Tahoma"/>
    </font>
    <font>
      <sz val="11.0"/>
      <color rgb="FF000000"/>
      <name val="Tahoma"/>
    </font>
    <font>
      <sz val="11.0"/>
      <color theme="0"/>
      <name val="Tahoma"/>
    </font>
    <font>
      <color theme="1"/>
      <name val="Tahoma"/>
    </font>
    <font>
      <b/>
      <sz val="11.0"/>
      <color theme="1"/>
      <name val="Tahoma"/>
    </font>
    <font>
      <b/>
      <sz val="18.0"/>
      <color theme="1"/>
      <name val="Tahoma"/>
    </font>
    <font>
      <sz val="12.0"/>
      <color rgb="FF000000"/>
      <name val="Tahoma"/>
    </font>
    <font>
      <sz val="14.0"/>
      <color theme="5"/>
      <name val="Tahoma"/>
    </font>
    <font>
      <b/>
      <sz val="18.0"/>
      <color rgb="FFFFFFFF"/>
      <name val="Tahoma"/>
    </font>
  </fonts>
  <fills count="6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D9D9D7"/>
        <bgColor rgb="FFD9D9D7"/>
      </patternFill>
    </fill>
    <fill>
      <patternFill patternType="solid">
        <fgColor rgb="FFFFFFFF"/>
        <bgColor rgb="FFFFFFFF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medium">
        <color theme="7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horizontal="center"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6" numFmtId="2" xfId="0" applyAlignment="1" applyFont="1" applyNumberFormat="1">
      <alignment horizontal="center" readingOrder="0" vertical="center"/>
    </xf>
    <xf borderId="4" fillId="3" fontId="6" numFmtId="3" xfId="0" applyAlignment="1" applyBorder="1" applyFill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8" numFmtId="164" xfId="0" applyAlignment="1" applyFont="1" applyNumberForma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readingOrder="0" vertical="center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7" numFmtId="0" xfId="0" applyAlignment="1" applyFont="1">
      <alignment horizontal="center" vertical="bottom"/>
    </xf>
    <xf borderId="4" fillId="2" fontId="1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6" numFmtId="3" xfId="0" applyAlignment="1" applyFont="1" applyNumberFormat="1">
      <alignment horizontal="center" readingOrder="0" vertical="center"/>
    </xf>
    <xf borderId="0" fillId="0" fontId="6" numFmtId="10" xfId="0" applyAlignment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4" fillId="4" fontId="6" numFmtId="0" xfId="0" applyAlignment="1" applyBorder="1" applyFill="1" applyFont="1">
      <alignment horizontal="center" vertical="center"/>
    </xf>
    <xf borderId="4" fillId="4" fontId="6" numFmtId="0" xfId="0" applyAlignment="1" applyBorder="1" applyFont="1">
      <alignment horizontal="left" vertical="center"/>
    </xf>
    <xf borderId="4" fillId="4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6" numFmtId="0" xfId="0" applyAlignment="1" applyFont="1">
      <alignment horizontal="left" readingOrder="0" vertical="center"/>
    </xf>
    <xf borderId="4" fillId="5" fontId="6" numFmtId="0" xfId="0" applyAlignment="1" applyBorder="1" applyFill="1" applyFont="1">
      <alignment horizontal="center" vertical="center"/>
    </xf>
    <xf borderId="4" fillId="5" fontId="6" numFmtId="0" xfId="0" applyAlignment="1" applyBorder="1" applyFont="1">
      <alignment horizontal="left" vertical="center"/>
    </xf>
    <xf borderId="4" fillId="5" fontId="6" numFmtId="0" xfId="0" applyAlignment="1" applyBorder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4" numFmtId="165" xfId="0" applyAlignment="1" applyFont="1" applyNumberFormat="1">
      <alignment horizontal="left" vertical="center"/>
    </xf>
    <xf borderId="4" fillId="2" fontId="15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vertical="center"/>
    </xf>
    <xf borderId="0" fillId="0" fontId="4" numFmtId="0" xfId="0" applyAlignment="1" applyFont="1">
      <alignment horizontal="left" readingOrder="0" vertical="center"/>
    </xf>
    <xf borderId="0" fillId="0" fontId="6" numFmtId="2" xfId="0" applyAlignment="1" applyFont="1" applyNumberFormat="1">
      <alignment horizontal="center" vertical="center"/>
    </xf>
    <xf borderId="0" fillId="0" fontId="6" numFmtId="9" xfId="0" applyAlignment="1" applyFont="1" applyNumberFormat="1">
      <alignment horizontal="center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D9D7"/>
          <bgColor rgb="FFD9D9D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6"/>
          <bgColor theme="6"/>
        </patternFill>
      </fill>
      <border/>
    </dxf>
  </dxfs>
  <tableStyles count="9">
    <tableStyle count="3" pivot="0" name="Сводка-style">
      <tableStyleElement dxfId="1" type="firstRowStripe"/>
      <tableStyleElement dxfId="2" type="secondRowStripe"/>
      <tableStyleElement dxfId="3" type="totalRow"/>
    </tableStyle>
    <tableStyle count="3" pivot="0" name="Сводка-style 2">
      <tableStyleElement dxfId="1" type="firstRowStripe"/>
      <tableStyleElement dxfId="2" type="secondRowStripe"/>
      <tableStyleElement dxfId="3" type="totalRow"/>
    </tableStyle>
    <tableStyle count="2" pivot="0" name="Сводка-style 3">
      <tableStyleElement dxfId="1" type="firstRowStripe"/>
      <tableStyleElement dxfId="2" type="secondRowStripe"/>
    </tableStyle>
    <tableStyle count="3" pivot="0" name="Покупка автомобиля-style">
      <tableStyleElement dxfId="1" type="firstRowStripe"/>
      <tableStyleElement dxfId="2" type="secondRowStripe"/>
      <tableStyleElement dxfId="3" type="totalRow"/>
    </tableStyle>
    <tableStyle count="3" pivot="0" name="Покупка автомобиля-style 2">
      <tableStyleElement dxfId="1" type="firstRowStripe"/>
      <tableStyleElement dxfId="2" type="secondRowStripe"/>
      <tableStyleElement dxfId="3" type="totalRow"/>
    </tableStyle>
    <tableStyle count="3" pivot="0" name="Покупка автомобиля-style 3">
      <tableStyleElement dxfId="1" type="firstRowStripe"/>
      <tableStyleElement dxfId="2" type="secondRowStripe"/>
      <tableStyleElement dxfId="3" type="totalRow"/>
    </tableStyle>
    <tableStyle count="3" pivot="0" name="Покупка автомобиля-style 4">
      <tableStyleElement dxfId="1" type="firstRowStripe"/>
      <tableStyleElement dxfId="2" type="secondRowStripe"/>
      <tableStyleElement dxfId="3" type="totalRow"/>
    </tableStyle>
    <tableStyle count="3" pivot="0" name="Каршеринг-style">
      <tableStyleElement dxfId="1" type="firstRowStripe"/>
      <tableStyleElement dxfId="2" type="secondRowStripe"/>
      <tableStyleElement dxfId="3" type="totalRow"/>
    </tableStyle>
    <tableStyle count="3" pivot="0" name="Каршеринг-style 2">
      <tableStyleElement dxfId="1" type="firstRowStripe"/>
      <tableStyleElement dxfId="2" type="secondRowStripe"/>
      <tableStyleElement dxfId="3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+mn-lt"/>
              </a:defRPr>
            </a:pPr>
            <a:r>
              <a:rPr b="0" i="0" sz="1300">
                <a:solidFill>
                  <a:srgbClr val="757575"/>
                </a:solidFill>
                <a:latin typeface="+mn-lt"/>
              </a:rPr>
              <a:t>Сравнение годовых затрат</a:t>
            </a:r>
          </a:p>
        </c:rich>
      </c:tx>
      <c:overlay val="0"/>
    </c:title>
    <c:plotArea>
      <c:layout>
        <c:manualLayout>
          <c:xMode val="edge"/>
          <c:yMode val="edge"/>
          <c:x val="0.160889349909106"/>
          <c:y val="0.114595974349908"/>
          <c:w val="0.82048124223993"/>
          <c:h val="0.717727144597474"/>
        </c:manualLayout>
      </c:layout>
      <c:barChart>
        <c:barDir val="col"/>
        <c:grouping val="percentStacked"/>
        <c:ser>
          <c:idx val="0"/>
          <c:order val="0"/>
          <c:tx>
            <c:strRef>
              <c:f>'Сводка'!$B$11</c:f>
            </c:strRef>
          </c:tx>
          <c:spPr>
            <a:solidFill>
              <a:schemeClr val="accent1"/>
            </a:solidFill>
          </c:spPr>
          <c:cat>
            <c:strRef>
              <c:f>'Сводка'!$C$10:$D$10</c:f>
            </c:strRef>
          </c:cat>
          <c:val>
            <c:numRef>
              <c:f>'Сводка'!$C$11:$D$11</c:f>
            </c:numRef>
          </c:val>
        </c:ser>
        <c:ser>
          <c:idx val="1"/>
          <c:order val="1"/>
          <c:tx>
            <c:strRef>
              <c:f>'Сводка'!$B$12</c:f>
            </c:strRef>
          </c:tx>
          <c:spPr>
            <a:solidFill>
              <a:schemeClr val="accent3"/>
            </a:solidFill>
          </c:spPr>
          <c:cat>
            <c:strRef>
              <c:f>'Сводка'!$C$10:$D$10</c:f>
            </c:strRef>
          </c:cat>
          <c:val>
            <c:numRef>
              <c:f>'Сводка'!$C$12:$D$12</c:f>
            </c:numRef>
          </c:val>
        </c:ser>
        <c:ser>
          <c:idx val="2"/>
          <c:order val="2"/>
          <c:tx>
            <c:strRef>
              <c:f>'Сводка'!$B$13</c:f>
            </c:strRef>
          </c:tx>
          <c:spPr>
            <a:solidFill>
              <a:schemeClr val="accent2"/>
            </a:solidFill>
          </c:spPr>
          <c:cat>
            <c:strRef>
              <c:f>'Сводка'!$C$10:$D$10</c:f>
            </c:strRef>
          </c:cat>
          <c:val>
            <c:numRef>
              <c:f>'Сводка'!$C$13:$D$13</c:f>
            </c:numRef>
          </c:val>
        </c:ser>
        <c:ser>
          <c:idx val="3"/>
          <c:order val="3"/>
          <c:tx>
            <c:strRef>
              <c:f>'Сводка'!$B$14</c:f>
            </c:strRef>
          </c:tx>
          <c:spPr>
            <a:solidFill>
              <a:schemeClr val="accent4"/>
            </a:solidFill>
          </c:spPr>
          <c:cat>
            <c:strRef>
              <c:f>'Сводка'!$C$10:$D$10</c:f>
            </c:strRef>
          </c:cat>
          <c:val>
            <c:numRef>
              <c:f>'Сводка'!$C$14:$D$14</c:f>
            </c:numRef>
          </c:val>
        </c:ser>
        <c:ser>
          <c:idx val="4"/>
          <c:order val="4"/>
          <c:tx>
            <c:strRef>
              <c:f>'Сводка'!$B$15</c:f>
            </c:strRef>
          </c:tx>
          <c:spPr>
            <a:solidFill>
              <a:schemeClr val="accent5"/>
            </a:solidFill>
          </c:spPr>
          <c:cat>
            <c:strRef>
              <c:f>'Сводка'!$C$10:$D$10</c:f>
            </c:strRef>
          </c:cat>
          <c:val>
            <c:numRef>
              <c:f>'Сводка'!$C$15:$D$15</c:f>
            </c:numRef>
          </c:val>
        </c:ser>
        <c:ser>
          <c:idx val="5"/>
          <c:order val="5"/>
          <c:tx>
            <c:strRef>
              <c:f>'Сводка'!$B$16</c:f>
            </c:strRef>
          </c:tx>
          <c:spPr>
            <a:solidFill>
              <a:schemeClr val="accent6"/>
            </a:solidFill>
          </c:spPr>
          <c:cat>
            <c:strRef>
              <c:f>'Сводка'!$C$10:$D$10</c:f>
            </c:strRef>
          </c:cat>
          <c:val>
            <c:numRef>
              <c:f>'Сводка'!$C$16:$D$16</c:f>
            </c:numRef>
          </c:val>
        </c:ser>
        <c:overlap val="100"/>
        <c:axId val="2106609610"/>
        <c:axId val="1491896641"/>
      </c:barChart>
      <c:catAx>
        <c:axId val="21066096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491896641"/>
      </c:catAx>
      <c:valAx>
        <c:axId val="1491896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106609610"/>
      </c:valAx>
    </c:plotArea>
    <c:legend>
      <c:legendPos val="b"/>
      <c:layout>
        <c:manualLayout>
          <c:xMode val="edge"/>
          <c:yMode val="edge"/>
          <c:x val="0.0166019399103772"/>
          <c:y val="0.8963177872292"/>
        </c:manualLayout>
      </c:layout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276225</xdr:colOff>
      <xdr:row>0</xdr:row>
      <xdr:rowOff>104775</xdr:rowOff>
    </xdr:from>
    <xdr:ext cx="5000625" cy="5953125"/>
    <xdr:graphicFrame>
      <xdr:nvGraphicFramePr>
        <xdr:cNvPr descr="Сравнение затрат за год"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0:D16" displayName="Table_1" id="1">
  <tableColumns count="4">
    <tableColumn name="Column1" id="1"/>
    <tableColumn name="Column2" id="2"/>
    <tableColumn name="Column3" id="3"/>
    <tableColumn name="Column4" id="4"/>
  </tableColumns>
  <tableStyleInfo name="Сводка-style" showColumnStripes="0" showFirstColumn="1" showLastColumn="1" showRowStripes="1"/>
</table>
</file>

<file path=xl/tables/table2.xml><?xml version="1.0" encoding="utf-8"?>
<table xmlns="http://schemas.openxmlformats.org/spreadsheetml/2006/main" headerRowCount="0" ref="A8:D8" displayName="Table_2" id="2">
  <tableColumns count="4">
    <tableColumn name="Column1" id="1"/>
    <tableColumn name="Column2" id="2"/>
    <tableColumn name="Column3" id="3"/>
    <tableColumn name="Column4" id="4"/>
  </tableColumns>
  <tableStyleInfo name="Сводка-style 2" showColumnStripes="0" showFirstColumn="1" showLastColumn="1" showRowStripes="1"/>
</table>
</file>

<file path=xl/tables/table3.xml><?xml version="1.0" encoding="utf-8"?>
<table xmlns="http://schemas.openxmlformats.org/spreadsheetml/2006/main" headerRowCount="0" ref="A3:D6" displayName="Table_3" id="3">
  <tableColumns count="4">
    <tableColumn name="Column1" id="1"/>
    <tableColumn name="Column2" id="2"/>
    <tableColumn name="Column3" id="3"/>
    <tableColumn name="Column4" id="4"/>
  </tableColumns>
  <tableStyleInfo name="Сводка-style 3" showColumnStripes="0" showFirstColumn="1" showLastColumn="1" showRowStripes="1"/>
</table>
</file>

<file path=xl/tables/table4.xml><?xml version="1.0" encoding="utf-8"?>
<table xmlns="http://schemas.openxmlformats.org/spreadsheetml/2006/main" headerRowCount="0" ref="A12:D18" displayName="Table_4" id="4">
  <tableColumns count="4">
    <tableColumn name="Column1" id="1"/>
    <tableColumn name="Column2" id="2"/>
    <tableColumn name="Column3" id="3"/>
    <tableColumn name="Column4" id="4"/>
  </tableColumns>
  <tableStyleInfo name="Покупка автомобиля-style" showColumnStripes="0" showFirstColumn="1" showLastColumn="1" showRowStripes="1"/>
</table>
</file>

<file path=xl/tables/table5.xml><?xml version="1.0" encoding="utf-8"?>
<table xmlns="http://schemas.openxmlformats.org/spreadsheetml/2006/main" headerRowCount="0" ref="A25:D26" displayName="Table_5" id="5">
  <tableColumns count="4">
    <tableColumn name="Column1" id="1"/>
    <tableColumn name="Column2" id="2"/>
    <tableColumn name="Column3" id="3"/>
    <tableColumn name="Column4" id="4"/>
  </tableColumns>
  <tableStyleInfo name="Покупка автомобиля-style 2" showColumnStripes="0" showFirstColumn="1" showLastColumn="1" showRowStripes="1"/>
</table>
</file>

<file path=xl/tables/table6.xml><?xml version="1.0" encoding="utf-8"?>
<table xmlns="http://schemas.openxmlformats.org/spreadsheetml/2006/main" headerRowCount="0" ref="A4:D9" displayName="Table_6" id="6">
  <tableColumns count="4">
    <tableColumn name="Column1" id="1"/>
    <tableColumn name="Column2" id="2"/>
    <tableColumn name="Column3" id="3"/>
    <tableColumn name="Column4" id="4"/>
  </tableColumns>
  <tableStyleInfo name="Покупка автомобиля-style 3" showColumnStripes="0" showFirstColumn="1" showLastColumn="1" showRowStripes="1"/>
</table>
</file>

<file path=xl/tables/table7.xml><?xml version="1.0" encoding="utf-8"?>
<table xmlns="http://schemas.openxmlformats.org/spreadsheetml/2006/main" headerRowCount="0" ref="A20:D22" displayName="Table_7" id="7">
  <tableColumns count="4">
    <tableColumn name="Column1" id="1"/>
    <tableColumn name="Column2" id="2"/>
    <tableColumn name="Column3" id="3"/>
    <tableColumn name="Column4" id="4"/>
  </tableColumns>
  <tableStyleInfo name="Покупка автомобиля-style 4" showColumnStripes="0" showFirstColumn="1" showLastColumn="1" showRowStripes="1"/>
</table>
</file>

<file path=xl/tables/table8.xml><?xml version="1.0" encoding="utf-8"?>
<table xmlns="http://schemas.openxmlformats.org/spreadsheetml/2006/main" headerRowCount="0" ref="A11:D13" displayName="Table_8" id="8">
  <tableColumns count="4">
    <tableColumn name="Column1" id="1"/>
    <tableColumn name="Column2" id="2"/>
    <tableColumn name="Column3" id="3"/>
    <tableColumn name="Column4" id="4"/>
  </tableColumns>
  <tableStyleInfo name="Каршеринг-style" showColumnStripes="0" showFirstColumn="1" showLastColumn="1" showRowStripes="1"/>
</table>
</file>

<file path=xl/tables/table9.xml><?xml version="1.0" encoding="utf-8"?>
<table xmlns="http://schemas.openxmlformats.org/spreadsheetml/2006/main" headerRowCount="0" ref="A3:D8" displayName="Table_9" id="9">
  <tableColumns count="4">
    <tableColumn name="Column1" id="1"/>
    <tableColumn name="Column2" id="2"/>
    <tableColumn name="Column3" id="3"/>
    <tableColumn name="Column4" id="4"/>
  </tableColumns>
  <tableStyleInfo name="Каршеринг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68BCFD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9" Type="http://schemas.openxmlformats.org/officeDocument/2006/relationships/table" Target="../tables/table7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Relationship Id="rId8" Type="http://schemas.openxmlformats.org/officeDocument/2006/relationships/table" Target="../tables/table6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8.xml"/><Relationship Id="rId5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5B74"/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34.25"/>
    <col customWidth="1" min="3" max="3" width="22.0"/>
    <col customWidth="1" min="4" max="4" width="24.5"/>
    <col customWidth="1" min="5" max="5" width="6.75"/>
    <col customWidth="1" min="6" max="6" width="7.63"/>
    <col customWidth="1" min="7" max="13" width="7.88"/>
  </cols>
  <sheetData>
    <row r="1" ht="29.25" customHeight="1">
      <c r="A1" s="1" t="s">
        <v>0</v>
      </c>
      <c r="B1" s="2"/>
      <c r="C1" s="2"/>
      <c r="D1" s="3"/>
      <c r="E1" s="4"/>
      <c r="F1" s="5"/>
      <c r="G1" s="2"/>
      <c r="H1" s="2"/>
      <c r="I1" s="2"/>
      <c r="J1" s="2"/>
      <c r="K1" s="2"/>
      <c r="L1" s="3"/>
      <c r="M1" s="4"/>
    </row>
    <row r="2" ht="30.0" customHeight="1">
      <c r="A2" s="6"/>
      <c r="B2" s="6" t="s">
        <v>1</v>
      </c>
      <c r="C2" s="6"/>
      <c r="D2" s="6"/>
      <c r="E2" s="7"/>
      <c r="F2" s="7"/>
      <c r="G2" s="7"/>
      <c r="H2" s="7"/>
      <c r="I2" s="7"/>
      <c r="J2" s="7"/>
      <c r="K2" s="7"/>
      <c r="L2" s="7"/>
      <c r="M2" s="7"/>
    </row>
    <row r="3" ht="30.0" customHeight="1">
      <c r="A3" s="8"/>
      <c r="B3" s="9" t="s">
        <v>2</v>
      </c>
      <c r="C3" s="10">
        <v>3.0</v>
      </c>
      <c r="D3" s="9"/>
      <c r="E3" s="11"/>
      <c r="F3" s="11"/>
      <c r="G3" s="11"/>
      <c r="H3" s="11"/>
      <c r="I3" s="11"/>
      <c r="J3" s="11"/>
      <c r="K3" s="11"/>
      <c r="L3" s="11"/>
      <c r="M3" s="11"/>
    </row>
    <row r="4" ht="30.0" customHeight="1">
      <c r="A4" s="8"/>
      <c r="B4" s="9" t="s">
        <v>3</v>
      </c>
      <c r="C4" s="10">
        <v>30.0</v>
      </c>
      <c r="D4" s="9" t="s">
        <v>4</v>
      </c>
      <c r="E4" s="11"/>
      <c r="F4" s="11"/>
      <c r="G4" s="11"/>
      <c r="H4" s="11"/>
      <c r="I4" s="11"/>
      <c r="J4" s="11"/>
      <c r="K4" s="11"/>
      <c r="L4" s="11"/>
      <c r="M4" s="11"/>
    </row>
    <row r="5" ht="30.0" customHeight="1">
      <c r="A5" s="8"/>
      <c r="B5" s="9" t="s">
        <v>5</v>
      </c>
      <c r="C5" s="12">
        <v>20.0</v>
      </c>
      <c r="D5" s="9" t="s">
        <v>6</v>
      </c>
      <c r="E5" s="7"/>
      <c r="F5" s="7"/>
      <c r="G5" s="7"/>
      <c r="H5" s="7"/>
      <c r="I5" s="7"/>
      <c r="J5" s="7"/>
      <c r="K5" s="7"/>
      <c r="L5" s="7"/>
      <c r="M5" s="7"/>
    </row>
    <row r="6" ht="30.0" customHeight="1">
      <c r="A6" s="8"/>
      <c r="B6" s="9" t="s">
        <v>7</v>
      </c>
      <c r="C6" s="13">
        <f>IFERROR(СреднееКолвоПоездокВДень*СреднееРасстояниеПоездки*365,"")</f>
        <v>21900</v>
      </c>
      <c r="D6" s="9" t="s">
        <v>6</v>
      </c>
      <c r="E6" s="11"/>
      <c r="F6" s="11"/>
      <c r="G6" s="11"/>
      <c r="H6" s="11"/>
      <c r="I6" s="11"/>
      <c r="J6" s="11"/>
      <c r="K6" s="11"/>
      <c r="L6" s="11"/>
      <c r="M6" s="11"/>
    </row>
    <row r="7" ht="30.0" customHeight="1">
      <c r="A7" s="6"/>
      <c r="B7" s="6" t="s">
        <v>8</v>
      </c>
      <c r="C7" s="6"/>
      <c r="D7" s="6"/>
      <c r="E7" s="7"/>
      <c r="F7" s="7"/>
      <c r="G7" s="7"/>
      <c r="H7" s="7"/>
      <c r="I7" s="7"/>
      <c r="J7" s="7"/>
      <c r="K7" s="7"/>
      <c r="L7" s="7"/>
      <c r="M7" s="7"/>
    </row>
    <row r="8" ht="30.0" customHeight="1">
      <c r="A8" s="14"/>
      <c r="B8" s="9" t="s">
        <v>9</v>
      </c>
      <c r="C8" s="15">
        <v>25.0</v>
      </c>
      <c r="D8" s="8"/>
      <c r="E8" s="11"/>
      <c r="F8" s="11"/>
      <c r="G8" s="11"/>
      <c r="H8" s="11"/>
      <c r="I8" s="11"/>
      <c r="J8" s="11"/>
      <c r="K8" s="11"/>
      <c r="L8" s="11"/>
      <c r="M8" s="11"/>
    </row>
    <row r="9" ht="30.0" customHeight="1">
      <c r="A9" s="6"/>
      <c r="B9" s="6" t="s">
        <v>10</v>
      </c>
      <c r="C9" s="6"/>
      <c r="D9" s="6"/>
      <c r="E9" s="11"/>
      <c r="F9" s="11"/>
      <c r="G9" s="11"/>
      <c r="H9" s="11"/>
      <c r="I9" s="11"/>
      <c r="J9" s="11"/>
      <c r="K9" s="11"/>
      <c r="L9" s="11"/>
      <c r="M9" s="11"/>
    </row>
    <row r="10" ht="30.0" customHeight="1">
      <c r="A10" s="8" t="s">
        <v>11</v>
      </c>
      <c r="B10" s="16"/>
      <c r="C10" s="17" t="s">
        <v>12</v>
      </c>
      <c r="D10" s="17" t="s">
        <v>13</v>
      </c>
      <c r="E10" s="11"/>
      <c r="F10" s="11"/>
      <c r="G10" s="11"/>
      <c r="H10" s="11"/>
      <c r="I10" s="11"/>
      <c r="J10" s="11"/>
      <c r="K10" s="11"/>
      <c r="L10" s="11"/>
      <c r="M10" s="11"/>
    </row>
    <row r="11" ht="30.0" customHeight="1">
      <c r="A11" s="8"/>
      <c r="B11" s="9" t="s">
        <v>14</v>
      </c>
      <c r="C11" s="18">
        <f>'Покупка автомобиля'!C9</f>
        <v>666156.0821</v>
      </c>
      <c r="D11" s="19" t="s">
        <v>15</v>
      </c>
      <c r="E11" s="11"/>
      <c r="F11" s="11"/>
      <c r="G11" s="11"/>
      <c r="H11" s="11"/>
      <c r="I11" s="11"/>
      <c r="J11" s="11"/>
      <c r="K11" s="11"/>
      <c r="L11" s="11"/>
      <c r="M11" s="11"/>
    </row>
    <row r="12" ht="30.0" customHeight="1">
      <c r="A12" s="8"/>
      <c r="B12" s="9" t="s">
        <v>16</v>
      </c>
      <c r="C12" s="18">
        <f>'Покупка автомобиля'!C18</f>
        <v>38800</v>
      </c>
      <c r="D12" s="19" t="s">
        <v>15</v>
      </c>
      <c r="E12" s="11"/>
      <c r="F12" s="11"/>
      <c r="G12" s="11"/>
      <c r="H12" s="11"/>
      <c r="I12" s="11"/>
      <c r="J12" s="11"/>
      <c r="K12" s="11"/>
      <c r="L12" s="11"/>
      <c r="M12" s="11"/>
    </row>
    <row r="13" ht="30.0" customHeight="1">
      <c r="A13" s="8"/>
      <c r="B13" s="9" t="s">
        <v>17</v>
      </c>
      <c r="C13" s="18">
        <f>'Покупка автомобиля'!C22</f>
        <v>25269.23077</v>
      </c>
      <c r="D13" s="19" t="s">
        <v>15</v>
      </c>
      <c r="E13" s="20"/>
      <c r="F13" s="20"/>
      <c r="G13" s="20"/>
      <c r="H13" s="20"/>
      <c r="I13" s="20"/>
      <c r="J13" s="20"/>
      <c r="K13" s="20"/>
      <c r="L13" s="20"/>
      <c r="M13" s="20"/>
    </row>
    <row r="14" ht="30.0" customHeight="1">
      <c r="A14" s="8"/>
      <c r="B14" s="9" t="s">
        <v>18</v>
      </c>
      <c r="C14" s="19" t="s">
        <v>15</v>
      </c>
      <c r="D14" s="19">
        <f>'Каршеринг'!C8</f>
        <v>1057770</v>
      </c>
      <c r="E14" s="20"/>
      <c r="F14" s="20"/>
      <c r="G14" s="20"/>
      <c r="H14" s="20"/>
      <c r="I14" s="20"/>
      <c r="J14" s="20"/>
      <c r="K14" s="20"/>
      <c r="L14" s="20"/>
      <c r="M14" s="20"/>
    </row>
    <row r="15" ht="30.0" customHeight="1">
      <c r="A15" s="8"/>
      <c r="B15" s="9" t="s">
        <v>8</v>
      </c>
      <c r="C15" s="19">
        <f>'Покупка автомобиля'!C26</f>
        <v>18250</v>
      </c>
      <c r="D15" s="19">
        <f>'Каршеринг'!C13</f>
        <v>5018.75</v>
      </c>
      <c r="E15" s="20"/>
      <c r="F15" s="20"/>
      <c r="G15" s="20"/>
      <c r="H15" s="20"/>
      <c r="I15" s="20"/>
      <c r="J15" s="20"/>
      <c r="K15" s="20"/>
      <c r="L15" s="20"/>
      <c r="M15" s="20"/>
    </row>
    <row r="16" ht="30.0" customHeight="1">
      <c r="A16" s="8"/>
      <c r="B16" s="21" t="s">
        <v>19</v>
      </c>
      <c r="C16" s="19">
        <f>SUBTOTAL(109,'Сводка'!$C$11:$C$15)</f>
        <v>748475.3128</v>
      </c>
      <c r="D16" s="19">
        <f>SUBTOTAL(109,'Сводка'!$D$11:$D$15)</f>
        <v>1062788.75</v>
      </c>
      <c r="E16" s="20"/>
      <c r="F16" s="20"/>
      <c r="G16" s="20"/>
      <c r="H16" s="20"/>
      <c r="I16" s="20"/>
      <c r="J16" s="20"/>
      <c r="K16" s="20"/>
      <c r="L16" s="20"/>
      <c r="M16" s="20"/>
    </row>
    <row r="17">
      <c r="A17" s="20"/>
      <c r="B17" s="20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20"/>
    </row>
  </sheetData>
  <mergeCells count="2">
    <mergeCell ref="A1:D1"/>
    <mergeCell ref="F1:L1"/>
  </mergeCells>
  <printOptions/>
  <pageMargins bottom="0.75" footer="0.0" header="0.0" left="0.7" right="0.7" top="0.75"/>
  <pageSetup paperSize="9" orientation="landscape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34.25"/>
    <col customWidth="1" min="3" max="3" width="22.0"/>
    <col customWidth="1" min="4" max="4" width="24.5"/>
    <col customWidth="1" min="5" max="5" width="66.25"/>
  </cols>
  <sheetData>
    <row r="1" ht="29.25" customHeight="1">
      <c r="A1" s="23"/>
      <c r="B1" s="23" t="s">
        <v>12</v>
      </c>
      <c r="C1" s="23"/>
      <c r="D1" s="23"/>
      <c r="E1" s="24" t="s">
        <v>20</v>
      </c>
    </row>
    <row r="2" ht="30.0" customHeight="1">
      <c r="A2" s="6"/>
      <c r="B2" s="6" t="s">
        <v>14</v>
      </c>
      <c r="C2" s="6"/>
      <c r="D2" s="6"/>
      <c r="E2" s="25" t="s">
        <v>21</v>
      </c>
    </row>
    <row r="3" ht="30.0" hidden="1" customHeight="1">
      <c r="A3" s="26"/>
      <c r="B3" s="27"/>
    </row>
    <row r="4" ht="30.0" customHeight="1">
      <c r="A4" s="8"/>
      <c r="B4" s="9" t="s">
        <v>22</v>
      </c>
      <c r="C4" s="19">
        <v>1500000.0</v>
      </c>
      <c r="D4" s="9"/>
    </row>
    <row r="5" ht="30.0" customHeight="1">
      <c r="A5" s="8"/>
      <c r="B5" s="9" t="s">
        <v>23</v>
      </c>
      <c r="C5" s="19">
        <v>4500.0</v>
      </c>
      <c r="D5" s="9"/>
    </row>
    <row r="6" ht="30.0" customHeight="1">
      <c r="A6" s="8"/>
      <c r="B6" s="9" t="s">
        <v>24</v>
      </c>
      <c r="C6" s="19">
        <v>500000.0</v>
      </c>
    </row>
    <row r="7" ht="30.0" customHeight="1">
      <c r="A7" s="8"/>
      <c r="B7" s="9" t="s">
        <v>25</v>
      </c>
      <c r="C7" s="28">
        <v>30.0</v>
      </c>
      <c r="D7" s="9" t="s">
        <v>26</v>
      </c>
    </row>
    <row r="8" ht="30.0" customHeight="1">
      <c r="A8" s="8"/>
      <c r="B8" s="9" t="s">
        <v>27</v>
      </c>
      <c r="C8" s="29">
        <v>0.09</v>
      </c>
      <c r="D8" s="9"/>
    </row>
    <row r="9" ht="30.0" customHeight="1">
      <c r="A9" s="8"/>
      <c r="B9" s="21" t="s">
        <v>28</v>
      </c>
      <c r="C9" s="30">
        <f>IFERROR(-PMT(ПроцентнаяСтавка,СрокЗайма/12,СтоимостьАвтомобиля-ПервыйВзнос)+(СтоимостьПокупки+ПервыйВзнос)/(СрокЗайма/12),"")</f>
        <v>666156.0821</v>
      </c>
      <c r="D9" s="9"/>
    </row>
    <row r="10" ht="30.0" customHeight="1">
      <c r="A10" s="31"/>
      <c r="B10" s="32" t="str">
        <f>IF(B9="","","Для займа сроком на " &amp; TEXT(СрокЗайма/12,"0,0") &amp; " лет")</f>
        <v>Для займа сроком на 03 лет</v>
      </c>
      <c r="C10" s="33"/>
      <c r="D10" s="31"/>
    </row>
    <row r="11" ht="30.0" customHeight="1">
      <c r="A11" s="6"/>
      <c r="B11" s="6" t="s">
        <v>16</v>
      </c>
      <c r="C11" s="6"/>
      <c r="D11" s="6"/>
    </row>
    <row r="12" ht="30.0" customHeight="1">
      <c r="A12" s="8"/>
      <c r="B12" s="9" t="s">
        <v>29</v>
      </c>
      <c r="C12" s="19">
        <v>10000.0</v>
      </c>
      <c r="D12" s="9" t="s">
        <v>30</v>
      </c>
      <c r="E12" s="34"/>
    </row>
    <row r="13" ht="30.0" customHeight="1">
      <c r="A13" s="8"/>
      <c r="B13" s="35" t="s">
        <v>31</v>
      </c>
      <c r="C13" s="19">
        <v>8000.0</v>
      </c>
      <c r="D13" s="9" t="s">
        <v>30</v>
      </c>
      <c r="E13" s="34"/>
    </row>
    <row r="14" ht="30.0" customHeight="1">
      <c r="A14" s="8"/>
      <c r="B14" s="35" t="s">
        <v>32</v>
      </c>
      <c r="C14" s="19">
        <v>800.0</v>
      </c>
      <c r="D14" s="9" t="s">
        <v>30</v>
      </c>
      <c r="E14" s="34"/>
    </row>
    <row r="15" ht="30.0" customHeight="1">
      <c r="A15" s="8"/>
      <c r="B15" s="9" t="s">
        <v>33</v>
      </c>
      <c r="C15" s="19">
        <v>20000.0</v>
      </c>
      <c r="D15" s="9" t="s">
        <v>30</v>
      </c>
      <c r="E15" s="34"/>
    </row>
    <row r="16" ht="30.0" customHeight="1">
      <c r="A16" s="8"/>
      <c r="B16" s="35" t="s">
        <v>34</v>
      </c>
      <c r="C16" s="19">
        <v>0.0</v>
      </c>
      <c r="D16" s="9" t="s">
        <v>30</v>
      </c>
      <c r="E16" s="34"/>
    </row>
    <row r="17" ht="30.0" customHeight="1">
      <c r="A17" s="8"/>
      <c r="B17" s="35" t="s">
        <v>35</v>
      </c>
      <c r="C17" s="19">
        <v>0.0</v>
      </c>
      <c r="D17" s="9" t="s">
        <v>30</v>
      </c>
      <c r="E17" s="34"/>
    </row>
    <row r="18" ht="30.0" customHeight="1">
      <c r="A18" s="8"/>
      <c r="B18" s="21" t="s">
        <v>36</v>
      </c>
      <c r="C18" s="19">
        <f>SUBTOTAL(109,'Покупка автомобиля'!$C$12:$C$17)</f>
        <v>38800</v>
      </c>
      <c r="D18" s="9"/>
      <c r="E18" s="34"/>
    </row>
    <row r="19" ht="30.0" customHeight="1">
      <c r="A19" s="6"/>
      <c r="B19" s="6" t="s">
        <v>17</v>
      </c>
      <c r="C19" s="6"/>
      <c r="D19" s="6"/>
      <c r="E19" s="34"/>
    </row>
    <row r="20" ht="30.0" customHeight="1">
      <c r="A20" s="8"/>
      <c r="B20" s="9" t="s">
        <v>37</v>
      </c>
      <c r="C20" s="19">
        <v>45.0</v>
      </c>
      <c r="D20" s="9" t="s">
        <v>38</v>
      </c>
      <c r="E20" s="34"/>
    </row>
    <row r="21" ht="30.0" customHeight="1">
      <c r="A21" s="8"/>
      <c r="B21" s="9" t="s">
        <v>39</v>
      </c>
      <c r="C21" s="8">
        <v>39.0</v>
      </c>
      <c r="D21" s="9" t="s">
        <v>40</v>
      </c>
      <c r="E21" s="34"/>
    </row>
    <row r="22" ht="30.0" customHeight="1">
      <c r="A22" s="8"/>
      <c r="B22" s="21" t="s">
        <v>41</v>
      </c>
      <c r="C22" s="19">
        <f>IFERROR(ОбщийПробег/РасходТоплива*СтоимостьТоплива,"")</f>
        <v>25269.23077</v>
      </c>
      <c r="D22" s="9"/>
      <c r="E22" s="34"/>
    </row>
    <row r="23" ht="30.0" customHeight="1">
      <c r="A23" s="36"/>
      <c r="B23" s="37" t="str">
        <f>IF("Годовые затраты на топливо"="","","На основании суммарного годового пробега " &amp; TEXT(ОбщийПробег,"# ##0") &amp; " км")</f>
        <v>На основании суммарного годового пробега 21 900 км</v>
      </c>
      <c r="C23" s="38"/>
      <c r="D23" s="36"/>
      <c r="E23" s="34"/>
    </row>
    <row r="24" ht="30.0" customHeight="1">
      <c r="A24" s="39"/>
      <c r="B24" s="39" t="s">
        <v>8</v>
      </c>
      <c r="C24" s="40"/>
      <c r="D24" s="39"/>
      <c r="E24" s="34"/>
    </row>
    <row r="25" ht="21.75" customHeight="1">
      <c r="A25" s="8"/>
      <c r="B25" s="9" t="s">
        <v>42</v>
      </c>
      <c r="C25" s="8">
        <v>10.0</v>
      </c>
      <c r="D25" s="9" t="s">
        <v>43</v>
      </c>
      <c r="E25" s="34"/>
    </row>
    <row r="26" ht="21.75" customHeight="1">
      <c r="A26" s="8"/>
      <c r="B26" s="21" t="s">
        <v>44</v>
      </c>
      <c r="C26" s="19">
        <f>IFERROR((СреднееВремяПоездки+СреднееВремяПарковки)*СреднееКолвоПоездокВДень/60*ТарифВЧас*365,"")</f>
        <v>18250</v>
      </c>
      <c r="D26" s="9"/>
      <c r="E26" s="34"/>
    </row>
    <row r="27" ht="21.75" customHeight="1">
      <c r="A27" s="31"/>
      <c r="B27" s="32" t="str">
        <f>IF("Годовая стоимость по времени"="","","На основании " &amp; СреднееКолвоПоездокВДень &amp; " поездок в день, каждая поездка " &amp; СреднееВремяПоездки + СреднееВремяПарковки &amp; " минут, ставка " &amp; TEXT(ТарифВЧас,"# ##0,00 ₽") &amp; " долларов в час")</f>
        <v>На основании 3 поездок в день, каждая поездка 40 минут, ставка  025 ₽ долларов в час</v>
      </c>
      <c r="C27" s="33"/>
      <c r="D27" s="31"/>
      <c r="E27" s="34"/>
    </row>
  </sheetData>
  <mergeCells count="1">
    <mergeCell ref="E2:E11"/>
  </mergeCells>
  <printOptions/>
  <pageMargins bottom="0.75" footer="0.0" header="0.0" left="0.7" right="0.7" top="0.75"/>
  <pageSetup paperSize="9" orientation="landscape"/>
  <drawing r:id="rId1"/>
  <tableParts count="4"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57B9E"/>
    <pageSetUpPr fitToPage="1"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34.25"/>
    <col customWidth="1" min="3" max="3" width="22.0"/>
    <col customWidth="1" min="4" max="4" width="24.5"/>
    <col customWidth="1" min="5" max="5" width="58.0"/>
  </cols>
  <sheetData>
    <row r="1" ht="29.25" customHeight="1">
      <c r="A1" s="23"/>
      <c r="B1" s="41" t="s">
        <v>45</v>
      </c>
      <c r="C1" s="23"/>
      <c r="D1" s="23"/>
      <c r="E1" s="42"/>
    </row>
    <row r="2" ht="30.0" customHeight="1">
      <c r="A2" s="39"/>
      <c r="B2" s="43" t="s">
        <v>46</v>
      </c>
      <c r="C2" s="39"/>
      <c r="D2" s="39"/>
      <c r="E2" s="11"/>
    </row>
    <row r="3" ht="30.0" customHeight="1">
      <c r="A3" s="8"/>
      <c r="B3" s="9" t="s">
        <v>47</v>
      </c>
      <c r="C3" s="19">
        <v>400.0</v>
      </c>
      <c r="D3" s="9" t="s">
        <v>48</v>
      </c>
      <c r="E3" s="11"/>
    </row>
    <row r="4" ht="30.0" customHeight="1">
      <c r="A4" s="8"/>
      <c r="B4" s="9" t="s">
        <v>49</v>
      </c>
      <c r="C4" s="19">
        <v>10.0</v>
      </c>
      <c r="D4" s="9" t="s">
        <v>50</v>
      </c>
      <c r="E4" s="11"/>
    </row>
    <row r="5" ht="30.0" customHeight="1">
      <c r="A5" s="8"/>
      <c r="B5" s="9" t="s">
        <v>51</v>
      </c>
      <c r="C5" s="19">
        <v>8.0</v>
      </c>
      <c r="D5" s="9" t="s">
        <v>52</v>
      </c>
      <c r="E5" s="11"/>
    </row>
    <row r="6" ht="30.0" customHeight="1">
      <c r="A6" s="8"/>
      <c r="B6" s="9" t="s">
        <v>53</v>
      </c>
      <c r="C6" s="44">
        <v>2.5</v>
      </c>
      <c r="D6" s="9"/>
      <c r="E6" s="11"/>
    </row>
    <row r="7" ht="30.0" customHeight="1">
      <c r="A7" s="8"/>
      <c r="B7" s="9" t="s">
        <v>54</v>
      </c>
      <c r="C7" s="45">
        <v>0.1</v>
      </c>
      <c r="D7" s="9"/>
      <c r="E7" s="11"/>
    </row>
    <row r="8" ht="30.0" customHeight="1">
      <c r="A8" s="8"/>
      <c r="B8" s="21" t="s">
        <v>55</v>
      </c>
      <c r="C8" s="19">
        <f>IFERROR((БазовыйТариф+ТарифРасстояние*СреднееРасстояниеПоездки+ТарифВремя*СреднееВремяПоездки)*СреднееКолвоПоездокВДень*365*((1-ПроцентПоездокВЧасПик)+СреднийПиковыйКоэффициент*ПроцентПоездокВЧасПик),"")</f>
        <v>1057770</v>
      </c>
      <c r="D8" s="8"/>
      <c r="E8" s="11"/>
    </row>
    <row r="9" ht="30.0" customHeight="1">
      <c r="A9" s="31"/>
      <c r="B9" s="32" t="str">
        <f>IF("Годовая стоимость по тарифу"="","","На основании " &amp; СреднееКолвоПоездокВДень &amp; " поездок в день, каждая поездка " &amp; СреднееВремяПоездки &amp; " минут, " &amp; СреднееВремяПарковки &amp; " км")</f>
        <v>На основании 3 поездок в день, каждая поездка 30 минут, 10 км</v>
      </c>
      <c r="C9" s="33"/>
      <c r="D9" s="31"/>
      <c r="E9" s="11"/>
    </row>
    <row r="10" ht="30.0" customHeight="1">
      <c r="A10" s="6"/>
      <c r="B10" s="6" t="s">
        <v>8</v>
      </c>
      <c r="C10" s="6"/>
      <c r="D10" s="6"/>
      <c r="E10" s="11"/>
    </row>
    <row r="11" ht="21.75" customHeight="1">
      <c r="A11" s="8"/>
      <c r="B11" s="9" t="s">
        <v>56</v>
      </c>
      <c r="C11" s="19">
        <v>5.0</v>
      </c>
      <c r="D11" s="9" t="s">
        <v>43</v>
      </c>
      <c r="E11" s="11"/>
    </row>
    <row r="12" ht="21.75" customHeight="1">
      <c r="A12" s="8"/>
      <c r="B12" s="9" t="s">
        <v>57</v>
      </c>
      <c r="C12" s="19">
        <v>0.8</v>
      </c>
      <c r="D12" s="9"/>
      <c r="E12" s="11"/>
    </row>
    <row r="13" ht="21.75" customHeight="1">
      <c r="A13" s="8"/>
      <c r="B13" s="21" t="s">
        <v>44</v>
      </c>
      <c r="C13" s="19">
        <f>IFERROR((СреднееВремяОжидания+СреднееВремяПоездки*(1-ПроцентПроизводительности))*СреднееКолвоПоездокВДень/60*ТарифВЧас*365,"")</f>
        <v>5018.75</v>
      </c>
      <c r="D13" s="8"/>
      <c r="E13" s="11"/>
    </row>
    <row r="14" ht="21.75" customHeight="1">
      <c r="A14" s="31"/>
      <c r="B14" s="32" t="str">
        <f>IF("Годовая стоимость по времени"="","","На основании " &amp; СреднееКолвоПоездокВДень &amp; " поездок в день, каждая поездка " &amp; СреднееВремяПоездки &amp; " минут, ставка " &amp; TEXT(ТарифВЧас,"# ##0,00 ₽") &amp; " рублей в час")</f>
        <v>На основании 3 поездок в день, каждая поездка 30 минут, ставка  025 ₽ рублей в час</v>
      </c>
      <c r="C14" s="33"/>
      <c r="D14" s="31"/>
      <c r="E14" s="11"/>
    </row>
  </sheetData>
  <printOptions/>
  <pageMargins bottom="0.75" footer="0.0" header="0.0" left="0.7" right="0.7" top="0.75"/>
  <pageSetup paperSize="9" orientation="landscape"/>
  <drawing r:id="rId1"/>
  <tableParts count="2">
    <tablePart r:id="rId4"/>
    <tablePart r:id="rId5"/>
  </tableParts>
</worksheet>
</file>