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потека" sheetId="1" r:id="rId4"/>
    <sheet state="visible" name="Будущ. ст-ть недвиж." sheetId="2" r:id="rId5"/>
    <sheet state="visible" name="Аренда" sheetId="3" r:id="rId6"/>
    <sheet state="visible" name="Инвестиции" sheetId="4" r:id="rId7"/>
    <sheet state="visible" name="Сравнение" sheetId="5" r:id="rId8"/>
  </sheets>
  <definedNames/>
  <calcPr/>
</workbook>
</file>

<file path=xl/sharedStrings.xml><?xml version="1.0" encoding="utf-8"?>
<sst xmlns="http://schemas.openxmlformats.org/spreadsheetml/2006/main" count="75" uniqueCount="64">
  <si>
    <t>Для заполнения документа вы можете скопировать его через «файл — «создать копию»</t>
  </si>
  <si>
    <t>Ипотека</t>
  </si>
  <si>
    <t>Заполняйте только ячейки выделенные зеленым цветом</t>
  </si>
  <si>
    <t>Общая стоимость недвижимости сейчас, руб.*</t>
  </si>
  <si>
    <t>Первый взнос, руб.</t>
  </si>
  <si>
    <t>как правило, не менее 20% от стоимости недвижимости</t>
  </si>
  <si>
    <t>Сумма ипотеки, руб.</t>
  </si>
  <si>
    <t>Срок ипотеки, лет (Х лет)</t>
  </si>
  <si>
    <t>Ставка по ипотеке, % годовых**</t>
  </si>
  <si>
    <t>Ежемесячный платеж по ипотеке, руб.**</t>
  </si>
  <si>
    <t>Итого стоимость недвижимости с учетом % за ипотеку, руб.</t>
  </si>
  <si>
    <t>Налоговый вычет при покупке недвижимости, руб.***</t>
  </si>
  <si>
    <t>указаны максимальные суммы</t>
  </si>
  <si>
    <t>Налоговый вычет при процентах по ипотеке, руб.***</t>
  </si>
  <si>
    <t>Налог на имущество, руб.****</t>
  </si>
  <si>
    <t>Расходы на возможный ремонт в течение Х лет, руб.</t>
  </si>
  <si>
    <t>Коммунальные расходы и прочее, руб.</t>
  </si>
  <si>
    <t>Итого расходы на недвижимость за Х лет, руб.</t>
  </si>
  <si>
    <t>*Ознакомиться с актуальными ценами на недвижимость можно по ссылкам:</t>
  </si>
  <si>
    <t>https://www.cian.ru/</t>
  </si>
  <si>
    <t>https://www.irn.ru/</t>
  </si>
  <si>
    <t>**Получить информацию об актуальных ставках по ипотеке и сделать расчет ежемесячного платежа можно с помощью калькуляторов на сайтах:</t>
  </si>
  <si>
    <t>https://www.banki.ru/services/calculators/hypothec/</t>
  </si>
  <si>
    <t>https://www.sravni.ru/ipoteka/</t>
  </si>
  <si>
    <t>на сайтах выбранных вами банков</t>
  </si>
  <si>
    <t>***Актуальные условия получения налогового вычета на имущество по ссылке:</t>
  </si>
  <si>
    <t>https://www.nalog.ru/rn77/taxation/taxes/ndfl/nalog_vichet/im_nv/im_nv_pi/</t>
  </si>
  <si>
    <t>****Актуальные ставки, льготы, коэффициенты по налогу на имущество по ссылке:</t>
  </si>
  <si>
    <t>https://www.nalog.ru/rn77/taxation/taxes/nnifz/</t>
  </si>
  <si>
    <t>Спецпрограммы по ипотеке</t>
  </si>
  <si>
    <t>https://xn--d1aqf.xn--p1ai/mortgage/</t>
  </si>
  <si>
    <t>Будущая стоимость недвижимости</t>
  </si>
  <si>
    <t>Текущая стоимость недвижимости, руб.</t>
  </si>
  <si>
    <t>Покупка планируется через Х лет, руб.</t>
  </si>
  <si>
    <t>Частота в год</t>
  </si>
  <si>
    <t>Рост недвижимости, % год*</t>
  </si>
  <si>
    <t>3% - средний темп роста недвижимости по Москве с 2010 по 2019 гг.</t>
  </si>
  <si>
    <t>Предполагаемая будущая стоимость недвижимости через Х лет, руб.</t>
  </si>
  <si>
    <t>Налоговый вычет при покупке недвижимости, руб.**</t>
  </si>
  <si>
    <t>Итого расходы на покупку недвижимости через Х лет, руб.</t>
  </si>
  <si>
    <t>*Cредний рост цен на недвижимость</t>
  </si>
  <si>
    <t>**Актуальные условия получения налогового вычена на имущество по ссылке:</t>
  </si>
  <si>
    <t>Арендная плата</t>
  </si>
  <si>
    <t>Ар. плата (вкл. коммун. платежи и прочее), руб.</t>
  </si>
  <si>
    <t>Срок, лет</t>
  </si>
  <si>
    <t>Рост арендной платы, % в год</t>
  </si>
  <si>
    <t>Предполагаемая совокупная стоимость арендных платежей за Х лет*, руб.</t>
  </si>
  <si>
    <t>* с учетом удорожания арендной платы за Х лет</t>
  </si>
  <si>
    <t>Инвестиции</t>
  </si>
  <si>
    <t>Накопления (равны первому взносу по ипотеке), руб.</t>
  </si>
  <si>
    <t>Срок инвестиций, лет</t>
  </si>
  <si>
    <t>Средняя (за Х лет) доходность инвестиций в год, %</t>
  </si>
  <si>
    <t>12% - соответствует средней доходности по долгосрочным умеренным инвестициям</t>
  </si>
  <si>
    <t>Предполагаемая будущая стоимость первоначально инвестируемой суммы через Х лет, руб.</t>
  </si>
  <si>
    <t>Остаток суммы, которую необходимо накопить через Х лет для покупки недвижимости, руб.</t>
  </si>
  <si>
    <t>Ежемесячные платежи в течение Х лет, необходимые для накопления остатка суммы для покупки квартиры руб.</t>
  </si>
  <si>
    <t>Всего взносов за Х лет, руб.</t>
  </si>
  <si>
    <t>Общая сумма инвестиций за Х лет</t>
  </si>
  <si>
    <t>Сравнение общих расходов</t>
  </si>
  <si>
    <t>Итого расходы на недвижимость при ипотеке за Х лет, руб.</t>
  </si>
  <si>
    <t>Итого арендные платежи и инвестиции за Х лет, с последующей покупкой недвижимости и налоговым вычетом, руб.</t>
  </si>
  <si>
    <t>Разница в расходах за Х лет, руб.*</t>
  </si>
  <si>
    <t>* При сумме больше 0, более выгодный вариант с точки зрения общих расходов - аренда и инвестиции с последующей покупкой недвижимости через Х лет</t>
  </si>
  <si>
    <t>* При сумме меньше 0, более выгодный вариант с точки зрения общих расходов - покупка квартиры с помощью ипотеки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</si>
</sst>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sz val="11.0"/>
      <color rgb="FF000000"/>
      <name val="Arial"/>
    </font>
    <font>
      <name val="Arial"/>
    </font>
    <font/>
    <font>
      <b/>
      <i/>
      <sz val="14.0"/>
      <color rgb="FF000000"/>
      <name val="Arial"/>
    </font>
    <font>
      <color theme="1"/>
      <name val="Arial"/>
    </font>
    <font>
      <sz val="8.0"/>
      <color theme="1"/>
      <name val="Arial"/>
    </font>
    <font>
      <sz val="11.0"/>
      <color rgb="FFFF0000"/>
      <name val="Arial"/>
    </font>
    <font>
      <b/>
      <sz val="11.0"/>
      <color rgb="FF000000"/>
      <name val="Arial"/>
    </font>
    <font>
      <u/>
      <color rgb="FF0000FF"/>
      <name val="Arial"/>
    </font>
    <font>
      <u/>
      <color rgb="FF0000FF"/>
    </font>
    <font>
      <sz val="11.0"/>
      <color rgb="FF000000"/>
      <name val="Calibri"/>
    </font>
    <font>
      <b/>
      <sz val="11.0"/>
      <color rgb="FF000000"/>
      <name val="Calibri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2" fontId="2" numFmtId="0" xfId="0" applyFont="1"/>
    <xf borderId="0" fillId="2" fontId="3" numFmtId="0" xfId="0" applyFont="1"/>
    <xf borderId="0" fillId="0" fontId="4" numFmtId="0" xfId="0" applyAlignment="1" applyFont="1">
      <alignment readingOrder="0" shrinkToFit="0" vertical="bottom" wrapText="0"/>
    </xf>
    <xf borderId="0" fillId="0" fontId="5" numFmtId="0" xfId="0" applyFont="1"/>
    <xf borderId="0" fillId="3" fontId="6" numFmtId="0" xfId="0" applyAlignment="1" applyFill="1" applyFont="1">
      <alignment readingOrder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3" fontId="1" numFmtId="3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/>
    </xf>
    <xf borderId="0" fillId="0" fontId="1" numFmtId="3" xfId="0" applyAlignment="1" applyFont="1" applyNumberFormat="1">
      <alignment horizontal="right" readingOrder="0" shrinkToFit="0" vertical="bottom" wrapText="0"/>
    </xf>
    <xf borderId="0" fillId="3" fontId="1" numFmtId="10" xfId="0" applyAlignment="1" applyFont="1" applyNumberFormat="1">
      <alignment horizontal="right" readingOrder="0" shrinkToFit="0" vertical="bottom" wrapText="0"/>
    </xf>
    <xf borderId="0" fillId="0" fontId="1" numFmtId="3" xfId="0" applyAlignment="1" applyFont="1" applyNumberFormat="1">
      <alignment shrinkToFit="0" vertical="bottom" wrapText="0"/>
    </xf>
    <xf borderId="0" fillId="3" fontId="7" numFmtId="3" xfId="0" applyAlignment="1" applyFont="1" applyNumberFormat="1">
      <alignment horizontal="right"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8" numFmtId="3" xfId="0" applyAlignment="1" applyFont="1" applyNumberFormat="1">
      <alignment horizontal="right" readingOrder="0" shrinkToFit="0" vertical="bottom" wrapText="0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1" numFmtId="3" xfId="0" applyAlignment="1" applyFont="1" applyNumberFormat="1">
      <alignment horizontal="right" readingOrder="0" shrinkToFit="0" vertical="bottom" wrapText="0"/>
    </xf>
    <xf borderId="0" fillId="0" fontId="11" numFmtId="0" xfId="0" applyAlignment="1" applyFont="1">
      <alignment horizontal="right" readingOrder="0" shrinkToFit="0" vertical="bottom" wrapText="0"/>
    </xf>
    <xf borderId="0" fillId="3" fontId="11" numFmtId="9" xfId="0" applyAlignment="1" applyFont="1" applyNumberFormat="1">
      <alignment horizontal="right" readingOrder="0" shrinkToFit="0" vertical="bottom" wrapText="0"/>
    </xf>
    <xf borderId="0" fillId="0" fontId="12" numFmtId="3" xfId="0" applyAlignment="1" applyFont="1" applyNumberFormat="1">
      <alignment horizontal="right"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0" fontId="11" numFmtId="9" xfId="0" applyAlignment="1" applyFont="1" applyNumberFormat="1">
      <alignment horizontal="right" readingOrder="0" shrinkToFit="0" vertical="bottom" wrapText="0"/>
    </xf>
    <xf borderId="0" fillId="0" fontId="13" numFmtId="0" xfId="0" applyAlignment="1" applyFont="1">
      <alignment readingOrder="0"/>
    </xf>
    <xf borderId="0" fillId="0" fontId="13" numFmtId="3" xfId="0" applyFont="1" applyNumberFormat="1"/>
    <xf borderId="0" fillId="0" fontId="5" numFmtId="3" xfId="0" applyFont="1" applyNumberFormat="1"/>
    <xf borderId="0" fillId="0" fontId="5" numFmtId="0" xfId="0" applyAlignment="1" applyFont="1">
      <alignment readingOrder="0" shrinkToFit="0" wrapText="1"/>
    </xf>
    <xf borderId="0" fillId="0" fontId="5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ian.ru/" TargetMode="External"/><Relationship Id="rId2" Type="http://schemas.openxmlformats.org/officeDocument/2006/relationships/hyperlink" Target="https://www.irn.ru/" TargetMode="External"/><Relationship Id="rId3" Type="http://schemas.openxmlformats.org/officeDocument/2006/relationships/hyperlink" Target="https://www.banki.ru/services/calculators/hypothec/" TargetMode="External"/><Relationship Id="rId4" Type="http://schemas.openxmlformats.org/officeDocument/2006/relationships/hyperlink" Target="https://www.sravni.ru/ipoteka/" TargetMode="External"/><Relationship Id="rId5" Type="http://schemas.openxmlformats.org/officeDocument/2006/relationships/hyperlink" Target="https://www.nalog.ru/rn77/taxation/taxes/ndfl/nalog_vichet/im_nv/im_nv_pi/" TargetMode="External"/><Relationship Id="rId6" Type="http://schemas.openxmlformats.org/officeDocument/2006/relationships/hyperlink" Target="https://www.nalog.ru/rn77/taxation/taxes/nnifz/" TargetMode="External"/><Relationship Id="rId7" Type="http://schemas.openxmlformats.org/officeDocument/2006/relationships/hyperlink" Target="https://xn--d1aqf.xn--p1ai/mortgage/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nalog.ru/rn77/taxation/taxes/ndfl/nalog_vichet/im_nv/im_nv_pi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8.57"/>
    <col customWidth="1" min="3" max="3" width="58.0"/>
  </cols>
  <sheetData>
    <row r="1">
      <c r="A1" s="1" t="s">
        <v>0</v>
      </c>
      <c r="B1" s="2"/>
      <c r="C1" s="3"/>
    </row>
    <row r="2">
      <c r="A2" s="4" t="s">
        <v>1</v>
      </c>
      <c r="B2" s="5"/>
    </row>
    <row r="3">
      <c r="A3" s="6" t="s">
        <v>2</v>
      </c>
      <c r="B3" s="7"/>
    </row>
    <row r="4" ht="17.25" customHeight="1">
      <c r="A4" s="7"/>
      <c r="B4" s="7"/>
    </row>
    <row r="5">
      <c r="A5" s="8" t="s">
        <v>3</v>
      </c>
      <c r="B5" s="9">
        <v>5500000.0</v>
      </c>
    </row>
    <row r="6">
      <c r="A6" s="8" t="s">
        <v>4</v>
      </c>
      <c r="B6" s="9">
        <v>1100000.0</v>
      </c>
      <c r="C6" s="10" t="s">
        <v>5</v>
      </c>
    </row>
    <row r="7">
      <c r="A7" s="8" t="s">
        <v>6</v>
      </c>
      <c r="B7" s="11">
        <f>B5-B6</f>
        <v>4400000</v>
      </c>
    </row>
    <row r="8">
      <c r="A8" s="8" t="s">
        <v>7</v>
      </c>
      <c r="B8" s="9">
        <v>15.0</v>
      </c>
    </row>
    <row r="9">
      <c r="A9" s="8" t="s">
        <v>8</v>
      </c>
      <c r="B9" s="12">
        <v>0.08</v>
      </c>
    </row>
    <row r="10">
      <c r="A10" s="8" t="s">
        <v>9</v>
      </c>
      <c r="B10" s="9">
        <v>42167.0</v>
      </c>
    </row>
    <row r="11">
      <c r="A11" s="8" t="s">
        <v>10</v>
      </c>
      <c r="B11" s="11">
        <f>B10*12*B8+B6</f>
        <v>8690060</v>
      </c>
    </row>
    <row r="12">
      <c r="A12" s="7"/>
      <c r="B12" s="13"/>
    </row>
    <row r="13">
      <c r="A13" s="8" t="s">
        <v>11</v>
      </c>
      <c r="B13" s="14">
        <f>-2000000*0.13</f>
        <v>-260000</v>
      </c>
      <c r="C13" s="10" t="s">
        <v>12</v>
      </c>
    </row>
    <row r="14">
      <c r="A14" s="8" t="s">
        <v>13</v>
      </c>
      <c r="B14" s="14">
        <f>-3000000*0.13</f>
        <v>-390000</v>
      </c>
      <c r="C14" s="10" t="s">
        <v>12</v>
      </c>
    </row>
    <row r="15">
      <c r="A15" s="8" t="s">
        <v>14</v>
      </c>
      <c r="B15" s="9">
        <f>0.001*B5*B8</f>
        <v>82500</v>
      </c>
    </row>
    <row r="16">
      <c r="A16" s="8" t="s">
        <v>15</v>
      </c>
      <c r="B16" s="9">
        <v>700000.0</v>
      </c>
    </row>
    <row r="17">
      <c r="A17" s="8" t="s">
        <v>16</v>
      </c>
      <c r="B17" s="9">
        <f>6000*12*15</f>
        <v>1080000</v>
      </c>
    </row>
    <row r="18">
      <c r="A18" s="7"/>
      <c r="B18" s="13"/>
    </row>
    <row r="19">
      <c r="A19" s="15" t="s">
        <v>17</v>
      </c>
      <c r="B19" s="16">
        <f>B11+B13+B14+B15+B16+B17</f>
        <v>9902560</v>
      </c>
    </row>
    <row r="20">
      <c r="A20" s="5"/>
      <c r="B20" s="5"/>
    </row>
    <row r="21">
      <c r="A21" s="10"/>
      <c r="B21" s="5"/>
    </row>
    <row r="22">
      <c r="A22" s="10" t="s">
        <v>18</v>
      </c>
      <c r="B22" s="5"/>
    </row>
    <row r="23">
      <c r="A23" s="17" t="s">
        <v>19</v>
      </c>
      <c r="B23" s="5"/>
    </row>
    <row r="24">
      <c r="A24" s="17" t="s">
        <v>20</v>
      </c>
      <c r="B24" s="5"/>
    </row>
    <row r="25">
      <c r="A25" s="10"/>
      <c r="B25" s="5"/>
    </row>
    <row r="26">
      <c r="A26" s="10" t="s">
        <v>21</v>
      </c>
    </row>
    <row r="27">
      <c r="A27" s="18" t="s">
        <v>22</v>
      </c>
    </row>
    <row r="28">
      <c r="A28" s="18" t="s">
        <v>23</v>
      </c>
    </row>
    <row r="29">
      <c r="A29" s="10" t="s">
        <v>24</v>
      </c>
    </row>
    <row r="31">
      <c r="A31" s="19" t="s">
        <v>25</v>
      </c>
      <c r="B31" s="5"/>
    </row>
    <row r="32">
      <c r="A32" s="17" t="s">
        <v>26</v>
      </c>
    </row>
    <row r="34">
      <c r="A34" s="10" t="s">
        <v>27</v>
      </c>
    </row>
    <row r="35">
      <c r="A35" s="18" t="s">
        <v>28</v>
      </c>
    </row>
    <row r="37">
      <c r="A37" s="10" t="s">
        <v>29</v>
      </c>
    </row>
    <row r="38">
      <c r="A38" s="18" t="s">
        <v>30</v>
      </c>
    </row>
  </sheetData>
  <hyperlinks>
    <hyperlink r:id="rId1" ref="A23"/>
    <hyperlink r:id="rId2" ref="A24"/>
    <hyperlink r:id="rId3" ref="A27"/>
    <hyperlink r:id="rId4" ref="A28"/>
    <hyperlink r:id="rId5" ref="A32"/>
    <hyperlink r:id="rId6" ref="A35"/>
    <hyperlink r:id="rId7" ref="A38"/>
  </hyperlin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0.71"/>
    <col customWidth="1" min="3" max="3" width="72.57"/>
  </cols>
  <sheetData>
    <row r="1">
      <c r="A1" s="4" t="s">
        <v>31</v>
      </c>
    </row>
    <row r="2">
      <c r="A2" s="6" t="s">
        <v>2</v>
      </c>
    </row>
    <row r="3">
      <c r="A3" s="4"/>
    </row>
    <row r="4">
      <c r="A4" s="8" t="s">
        <v>32</v>
      </c>
      <c r="B4" s="20">
        <f>'Ипотека'!B5</f>
        <v>5500000</v>
      </c>
    </row>
    <row r="5">
      <c r="A5" s="8" t="s">
        <v>33</v>
      </c>
      <c r="B5" s="20">
        <f>'Ипотека'!B8</f>
        <v>15</v>
      </c>
    </row>
    <row r="6">
      <c r="A6" s="8" t="s">
        <v>34</v>
      </c>
      <c r="B6" s="21">
        <v>1.0</v>
      </c>
    </row>
    <row r="7">
      <c r="A7" s="8" t="s">
        <v>35</v>
      </c>
      <c r="B7" s="22">
        <v>0.03</v>
      </c>
      <c r="C7" s="10" t="s">
        <v>36</v>
      </c>
    </row>
    <row r="8">
      <c r="A8" s="8" t="s">
        <v>37</v>
      </c>
      <c r="B8" s="20">
        <f>-FV(B7/B6,B6*B5,,B4)</f>
        <v>8568820.791</v>
      </c>
    </row>
    <row r="10">
      <c r="A10" s="8" t="s">
        <v>38</v>
      </c>
      <c r="B10" s="14">
        <f>-2000000*0.13</f>
        <v>-260000</v>
      </c>
      <c r="C10" s="10" t="s">
        <v>12</v>
      </c>
    </row>
    <row r="12">
      <c r="A12" s="15" t="s">
        <v>39</v>
      </c>
      <c r="B12" s="23">
        <f>B8+B10</f>
        <v>8308820.791</v>
      </c>
    </row>
    <row r="15">
      <c r="A15" s="10" t="s">
        <v>40</v>
      </c>
    </row>
    <row r="17">
      <c r="A17" s="10" t="s">
        <v>41</v>
      </c>
    </row>
    <row r="18">
      <c r="A18" s="17" t="s">
        <v>26</v>
      </c>
    </row>
  </sheetData>
  <hyperlinks>
    <hyperlink r:id="rId1" ref="A18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9.0"/>
    <col customWidth="1" min="2" max="2" width="21.29"/>
  </cols>
  <sheetData>
    <row r="1">
      <c r="A1" s="4" t="s">
        <v>42</v>
      </c>
      <c r="B1" s="24"/>
    </row>
    <row r="2">
      <c r="A2" s="6" t="s">
        <v>2</v>
      </c>
      <c r="B2" s="24"/>
    </row>
    <row r="3">
      <c r="A3" s="24"/>
      <c r="B3" s="24"/>
    </row>
    <row r="4">
      <c r="A4" s="8" t="s">
        <v>43</v>
      </c>
      <c r="B4" s="9">
        <v>28000.0</v>
      </c>
    </row>
    <row r="5">
      <c r="A5" s="8" t="s">
        <v>44</v>
      </c>
      <c r="B5" s="20">
        <f>'Ипотека'!B8</f>
        <v>15</v>
      </c>
    </row>
    <row r="6">
      <c r="A6" s="8" t="s">
        <v>34</v>
      </c>
      <c r="B6" s="21">
        <v>12.0</v>
      </c>
    </row>
    <row r="7">
      <c r="A7" s="8" t="s">
        <v>45</v>
      </c>
      <c r="B7" s="25">
        <f>'Будущ. ст-ть недвиж.'!B7</f>
        <v>0.03</v>
      </c>
    </row>
    <row r="8">
      <c r="A8" s="15" t="s">
        <v>46</v>
      </c>
      <c r="B8" s="16">
        <f>-FV(B7/B6,B6*B5,B4)</f>
        <v>6355235.316</v>
      </c>
    </row>
    <row r="11">
      <c r="A11" s="10" t="s">
        <v>47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16.43"/>
  </cols>
  <sheetData>
    <row r="1">
      <c r="A1" s="4" t="s">
        <v>48</v>
      </c>
    </row>
    <row r="2">
      <c r="A2" s="6" t="s">
        <v>2</v>
      </c>
    </row>
    <row r="4">
      <c r="A4" s="8" t="s">
        <v>49</v>
      </c>
      <c r="B4" s="20">
        <f>'Ипотека'!B6</f>
        <v>1100000</v>
      </c>
    </row>
    <row r="5">
      <c r="A5" s="8" t="s">
        <v>50</v>
      </c>
      <c r="B5" s="20">
        <f>'Ипотека'!B8</f>
        <v>15</v>
      </c>
    </row>
    <row r="6">
      <c r="A6" s="8" t="s">
        <v>34</v>
      </c>
      <c r="B6" s="21">
        <v>1.0</v>
      </c>
    </row>
    <row r="7">
      <c r="A7" s="8" t="s">
        <v>51</v>
      </c>
      <c r="B7" s="22">
        <v>0.12</v>
      </c>
      <c r="C7" s="10" t="s">
        <v>52</v>
      </c>
    </row>
    <row r="8">
      <c r="A8" s="15" t="s">
        <v>53</v>
      </c>
      <c r="B8" s="23">
        <f>-FV(B7/B6,B6*B5,,B4)</f>
        <v>6020922.335</v>
      </c>
    </row>
    <row r="9">
      <c r="A9" s="24"/>
      <c r="B9" s="24"/>
    </row>
    <row r="10">
      <c r="A10" s="8" t="s">
        <v>54</v>
      </c>
      <c r="B10" s="20">
        <f>'Будущ. ст-ть недвиж.'!B8-B8</f>
        <v>2547898.456</v>
      </c>
    </row>
    <row r="11">
      <c r="A11" s="8" t="s">
        <v>50</v>
      </c>
      <c r="B11" s="20">
        <f>'Ипотека'!B8</f>
        <v>15</v>
      </c>
    </row>
    <row r="12">
      <c r="A12" s="8" t="s">
        <v>34</v>
      </c>
      <c r="B12" s="21">
        <v>12.0</v>
      </c>
    </row>
    <row r="13">
      <c r="A13" s="8" t="s">
        <v>51</v>
      </c>
      <c r="B13" s="25">
        <f>B7</f>
        <v>0.12</v>
      </c>
    </row>
    <row r="14">
      <c r="A14" s="15" t="s">
        <v>55</v>
      </c>
      <c r="B14" s="23">
        <f>-PMT(B13/B12,B11*B12,,B10)</f>
        <v>5100.078964</v>
      </c>
    </row>
    <row r="15">
      <c r="A15" s="8" t="s">
        <v>56</v>
      </c>
      <c r="B15" s="20">
        <f>B14*B12*B11</f>
        <v>918014.2135</v>
      </c>
    </row>
    <row r="17">
      <c r="A17" s="26" t="s">
        <v>57</v>
      </c>
      <c r="B17" s="27">
        <f>B15+B4</f>
        <v>2018014.213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5.71"/>
  </cols>
  <sheetData>
    <row r="1">
      <c r="A1" s="4" t="s">
        <v>58</v>
      </c>
    </row>
    <row r="2">
      <c r="A2" s="8"/>
    </row>
    <row r="3">
      <c r="A3" s="8" t="s">
        <v>59</v>
      </c>
      <c r="B3" s="28">
        <f>'Ипотека'!B19</f>
        <v>9902560</v>
      </c>
    </row>
    <row r="5">
      <c r="A5" s="10" t="s">
        <v>60</v>
      </c>
      <c r="B5" s="28">
        <f>'Инвестиции'!B17+'Аренда'!B8+'Будущ. ст-ть недвиж.'!B10</f>
        <v>8113249.53</v>
      </c>
    </row>
    <row r="7">
      <c r="A7" s="26" t="s">
        <v>61</v>
      </c>
      <c r="B7" s="27">
        <f>B3-B5</f>
        <v>1789310.47</v>
      </c>
    </row>
    <row r="9">
      <c r="A9" s="29" t="s">
        <v>62</v>
      </c>
      <c r="B9" s="30"/>
    </row>
    <row r="10">
      <c r="A10" s="29" t="s">
        <v>63</v>
      </c>
      <c r="B10" s="30"/>
    </row>
  </sheetData>
  <drawing r:id="rId1"/>
</worksheet>
</file>